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-01-2060-BAN\Downloads\"/>
    </mc:Choice>
  </mc:AlternateContent>
  <bookViews>
    <workbookView xWindow="0" yWindow="0" windowWidth="21600" windowHeight="8385"/>
  </bookViews>
  <sheets>
    <sheet name="Commerce Result" sheetId="7" r:id="rId1"/>
    <sheet name="Science Result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5" l="1"/>
  <c r="K38" i="5"/>
  <c r="J38" i="5"/>
  <c r="I38" i="5"/>
  <c r="H38" i="5"/>
  <c r="G38" i="5"/>
  <c r="F38" i="5"/>
  <c r="E38" i="5"/>
  <c r="D38" i="5"/>
  <c r="C38" i="5"/>
  <c r="K37" i="5"/>
  <c r="J37" i="5"/>
  <c r="I37" i="5"/>
  <c r="H37" i="5"/>
  <c r="G37" i="5"/>
  <c r="F37" i="5"/>
  <c r="E37" i="5"/>
  <c r="D37" i="5"/>
  <c r="C37" i="5"/>
  <c r="K36" i="5"/>
  <c r="J36" i="5"/>
  <c r="I36" i="5"/>
  <c r="H36" i="5"/>
  <c r="G36" i="5"/>
  <c r="F36" i="5"/>
  <c r="E36" i="5"/>
  <c r="D36" i="5"/>
  <c r="C36" i="5"/>
  <c r="K35" i="5"/>
  <c r="J35" i="5"/>
  <c r="I35" i="5"/>
  <c r="H35" i="5"/>
  <c r="G35" i="5"/>
  <c r="F35" i="5"/>
  <c r="E35" i="5"/>
  <c r="D35" i="5"/>
  <c r="C35" i="5"/>
  <c r="K34" i="5"/>
  <c r="J34" i="5"/>
  <c r="I34" i="5"/>
  <c r="H34" i="5"/>
  <c r="G34" i="5"/>
  <c r="F34" i="5"/>
  <c r="E34" i="5"/>
  <c r="D34" i="5"/>
  <c r="C34" i="5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C32" i="5"/>
  <c r="D32" i="5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2" i="7"/>
  <c r="K31" i="5"/>
  <c r="J31" i="5"/>
  <c r="I31" i="5"/>
  <c r="H31" i="5"/>
  <c r="G31" i="5"/>
  <c r="F31" i="5"/>
  <c r="E31" i="5"/>
  <c r="D31" i="5"/>
  <c r="C31" i="5"/>
  <c r="K26" i="7"/>
  <c r="J26" i="7"/>
  <c r="I26" i="7"/>
  <c r="H26" i="7"/>
  <c r="G26" i="7"/>
  <c r="F26" i="7"/>
  <c r="E26" i="7"/>
  <c r="D26" i="7"/>
  <c r="C26" i="7"/>
  <c r="K25" i="7"/>
  <c r="J25" i="7"/>
  <c r="I25" i="7"/>
  <c r="H25" i="7"/>
  <c r="G25" i="7"/>
  <c r="F25" i="7"/>
  <c r="E25" i="7"/>
  <c r="D25" i="7"/>
  <c r="C25" i="7"/>
  <c r="K24" i="7"/>
  <c r="J24" i="7"/>
  <c r="I24" i="7"/>
  <c r="H24" i="7"/>
  <c r="G24" i="7"/>
  <c r="F24" i="7"/>
  <c r="E24" i="7"/>
  <c r="D24" i="7"/>
  <c r="C24" i="7"/>
  <c r="K23" i="7"/>
  <c r="J23" i="7"/>
  <c r="I23" i="7"/>
  <c r="H23" i="7"/>
  <c r="G23" i="7"/>
  <c r="F23" i="7"/>
  <c r="E23" i="7"/>
  <c r="D23" i="7"/>
  <c r="C23" i="7"/>
  <c r="K22" i="7"/>
  <c r="J22" i="7"/>
  <c r="I22" i="7"/>
  <c r="H22" i="7"/>
  <c r="G22" i="7"/>
  <c r="F22" i="7"/>
  <c r="E22" i="7"/>
  <c r="D22" i="7"/>
  <c r="C22" i="7"/>
  <c r="K18" i="7" l="1"/>
  <c r="N18" i="7" s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N13" i="5" s="1"/>
  <c r="K18" i="5"/>
  <c r="N14" i="5" s="1"/>
  <c r="K19" i="5"/>
  <c r="K20" i="5"/>
  <c r="K21" i="5"/>
  <c r="K22" i="5"/>
  <c r="K23" i="5"/>
  <c r="K24" i="5"/>
  <c r="K25" i="5"/>
  <c r="K26" i="5"/>
  <c r="K27" i="5"/>
  <c r="K28" i="5"/>
  <c r="K2" i="5"/>
  <c r="N16" i="7" l="1"/>
  <c r="N12" i="7"/>
  <c r="N15" i="7"/>
  <c r="N14" i="7"/>
  <c r="N13" i="7"/>
  <c r="N11" i="7"/>
  <c r="N10" i="7"/>
  <c r="N17" i="7"/>
  <c r="N20" i="5"/>
  <c r="N12" i="5"/>
  <c r="N15" i="5"/>
  <c r="N16" i="5"/>
  <c r="N17" i="5"/>
  <c r="N18" i="5"/>
  <c r="N19" i="5"/>
</calcChain>
</file>

<file path=xl/sharedStrings.xml><?xml version="1.0" encoding="utf-8"?>
<sst xmlns="http://schemas.openxmlformats.org/spreadsheetml/2006/main" count="105" uniqueCount="71">
  <si>
    <t>ANVI</t>
  </si>
  <si>
    <t>BHAVANA</t>
  </si>
  <si>
    <t>NIDHI</t>
  </si>
  <si>
    <t>RAMYA</t>
  </si>
  <si>
    <t>RUTUJA</t>
  </si>
  <si>
    <t>SAHANA</t>
  </si>
  <si>
    <t>SHRADHA</t>
  </si>
  <si>
    <t>AASTHA</t>
  </si>
  <si>
    <t>ANAMIKA</t>
  </si>
  <si>
    <t>DIVYA</t>
  </si>
  <si>
    <t>MUSKAN</t>
  </si>
  <si>
    <t>PRANJAL</t>
  </si>
  <si>
    <t>RANI</t>
  </si>
  <si>
    <t>RIYA</t>
  </si>
  <si>
    <t>SRITAMA</t>
  </si>
  <si>
    <t>ABHAI</t>
  </si>
  <si>
    <t>GAURAV</t>
  </si>
  <si>
    <t>HITESH</t>
  </si>
  <si>
    <t>HRISHIKESH</t>
  </si>
  <si>
    <t>KENNETH</t>
  </si>
  <si>
    <t>PRAVIN</t>
  </si>
  <si>
    <t>TUSHAR</t>
  </si>
  <si>
    <t>VISHNU</t>
  </si>
  <si>
    <t>ROJA</t>
  </si>
  <si>
    <t>SNEHAL</t>
  </si>
  <si>
    <t>SAHIBA</t>
  </si>
  <si>
    <t>ARUL</t>
  </si>
  <si>
    <t>YASH</t>
  </si>
  <si>
    <t>SNEHA</t>
  </si>
  <si>
    <t>MANISH</t>
  </si>
  <si>
    <t>VAISHNAVI</t>
  </si>
  <si>
    <t>ARCHITA</t>
  </si>
  <si>
    <t>PARLEEN</t>
  </si>
  <si>
    <t>SUKRITI</t>
  </si>
  <si>
    <t>APOORVA</t>
  </si>
  <si>
    <t>VISHAKHA</t>
  </si>
  <si>
    <t>BHARATH</t>
  </si>
  <si>
    <t>AVINASH</t>
  </si>
  <si>
    <t>ROHINI</t>
  </si>
  <si>
    <t>SHIVANI</t>
  </si>
  <si>
    <t>KHUSHI</t>
  </si>
  <si>
    <t>ACHINT</t>
  </si>
  <si>
    <t>PI</t>
  </si>
  <si>
    <t>Subject Codes</t>
  </si>
  <si>
    <t>Chem</t>
  </si>
  <si>
    <t>Phy</t>
  </si>
  <si>
    <t>Maths</t>
  </si>
  <si>
    <t>CS</t>
  </si>
  <si>
    <t>Bio</t>
  </si>
  <si>
    <t>Eng</t>
  </si>
  <si>
    <t>Hindi</t>
  </si>
  <si>
    <t>Eco</t>
  </si>
  <si>
    <t>BS</t>
  </si>
  <si>
    <t>Acc</t>
  </si>
  <si>
    <t>Percentage</t>
  </si>
  <si>
    <t>Subject</t>
  </si>
  <si>
    <t>Harish</t>
  </si>
  <si>
    <t>IP</t>
  </si>
  <si>
    <t>Range</t>
  </si>
  <si>
    <t>91-100</t>
  </si>
  <si>
    <t>81-90</t>
  </si>
  <si>
    <t>71-80</t>
  </si>
  <si>
    <t>61-70</t>
  </si>
  <si>
    <t>51-60</t>
  </si>
  <si>
    <t>41-50</t>
  </si>
  <si>
    <t>33-40</t>
  </si>
  <si>
    <t>21-32</t>
  </si>
  <si>
    <t>00-20</t>
  </si>
  <si>
    <t>No. of Students</t>
  </si>
  <si>
    <t>Subjects / Range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</si>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</sst>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P19" sqref="P19"/>
    </sheetView>
  </sheetViews>
  <sheetFormatPr defaultRowHeight="15" x14ac:dyDescent="0.25"/>
  <cols>
    <col min="2" max="2" width="11" bestFit="1" customWidth="1"/>
    <col min="13" max="14" width="14.85546875" bestFit="1" customWidth="1"/>
  </cols>
  <sheetData>
    <row r="1" spans="1:14" x14ac:dyDescent="0.25">
      <c r="A1" s="1"/>
      <c r="B1" s="1"/>
      <c r="C1" s="1">
        <v>301</v>
      </c>
      <c r="D1" s="1">
        <v>30</v>
      </c>
      <c r="E1" s="1">
        <v>41</v>
      </c>
      <c r="F1" s="1">
        <v>48</v>
      </c>
      <c r="G1" s="1">
        <v>54</v>
      </c>
      <c r="H1" s="1">
        <v>55</v>
      </c>
      <c r="I1" s="1">
        <v>65</v>
      </c>
      <c r="J1" s="5">
        <v>302</v>
      </c>
      <c r="K1" s="1" t="s">
        <v>54</v>
      </c>
      <c r="M1" s="1" t="s">
        <v>55</v>
      </c>
      <c r="N1" s="1" t="s">
        <v>42</v>
      </c>
    </row>
    <row r="2" spans="1:14" x14ac:dyDescent="0.25">
      <c r="A2" s="1">
        <v>18616522</v>
      </c>
      <c r="B2" s="1" t="s">
        <v>32</v>
      </c>
      <c r="C2" s="2">
        <v>95</v>
      </c>
      <c r="D2" s="2">
        <v>96</v>
      </c>
      <c r="E2" s="2">
        <v>81</v>
      </c>
      <c r="F2" s="2">
        <v>92</v>
      </c>
      <c r="G2" s="2">
        <v>93</v>
      </c>
      <c r="H2" s="2">
        <v>93</v>
      </c>
      <c r="I2" s="2"/>
      <c r="J2" s="2"/>
      <c r="K2" s="2">
        <f>ROUND((LARGE(C2:J2,1)+LARGE(C2:J2,2)+LARGE(C2:J2,3)+LARGE(C2:J2,4)+LARGE(C2:J2,5))*100/500,0)</f>
        <v>94</v>
      </c>
      <c r="M2" s="2" t="s">
        <v>51</v>
      </c>
      <c r="N2" s="2">
        <v>63.970588235294116</v>
      </c>
    </row>
    <row r="3" spans="1:14" x14ac:dyDescent="0.25">
      <c r="A3" s="1">
        <v>18616514</v>
      </c>
      <c r="B3" s="1" t="s">
        <v>24</v>
      </c>
      <c r="C3" s="2">
        <v>83</v>
      </c>
      <c r="D3" s="2">
        <v>83</v>
      </c>
      <c r="E3" s="2">
        <v>49</v>
      </c>
      <c r="F3" s="2">
        <v>96</v>
      </c>
      <c r="G3" s="2">
        <v>85</v>
      </c>
      <c r="H3" s="2">
        <v>83</v>
      </c>
      <c r="I3" s="2"/>
      <c r="J3" s="2"/>
      <c r="K3" s="2">
        <f t="shared" ref="K3:K18" si="0">ROUND((LARGE(C3:J3,1)+LARGE(C3:J3,2)+LARGE(C3:J3,3)+LARGE(C3:J3,4)+LARGE(C3:J3,5))*100/500,0)</f>
        <v>86</v>
      </c>
      <c r="M3" s="2" t="s">
        <v>52</v>
      </c>
      <c r="N3" s="2">
        <v>55.882352941176471</v>
      </c>
    </row>
    <row r="4" spans="1:14" x14ac:dyDescent="0.25">
      <c r="A4" s="1">
        <v>18616519</v>
      </c>
      <c r="B4" s="1" t="s">
        <v>29</v>
      </c>
      <c r="C4" s="2">
        <v>70</v>
      </c>
      <c r="D4" s="2">
        <v>89</v>
      </c>
      <c r="E4" s="2"/>
      <c r="F4" s="2">
        <v>98</v>
      </c>
      <c r="G4" s="2">
        <v>93</v>
      </c>
      <c r="H4" s="2">
        <v>80</v>
      </c>
      <c r="I4" s="2"/>
      <c r="J4" s="2">
        <v>88</v>
      </c>
      <c r="K4" s="2">
        <f t="shared" si="0"/>
        <v>90</v>
      </c>
      <c r="M4" s="2" t="s">
        <v>53</v>
      </c>
      <c r="N4" s="2">
        <v>36.764705882352942</v>
      </c>
    </row>
    <row r="5" spans="1:14" x14ac:dyDescent="0.25">
      <c r="A5" s="1">
        <v>18616518</v>
      </c>
      <c r="B5" s="1" t="s">
        <v>28</v>
      </c>
      <c r="C5" s="2">
        <v>81</v>
      </c>
      <c r="D5" s="2">
        <v>83</v>
      </c>
      <c r="E5" s="2"/>
      <c r="F5" s="2">
        <v>90</v>
      </c>
      <c r="G5" s="2">
        <v>81</v>
      </c>
      <c r="H5" s="2">
        <v>59</v>
      </c>
      <c r="I5" s="2">
        <v>90</v>
      </c>
      <c r="J5" s="2"/>
      <c r="K5" s="2">
        <f t="shared" si="0"/>
        <v>85</v>
      </c>
      <c r="M5" s="4" t="s">
        <v>57</v>
      </c>
      <c r="N5" s="2">
        <v>55</v>
      </c>
    </row>
    <row r="6" spans="1:14" x14ac:dyDescent="0.25">
      <c r="A6" s="1">
        <v>18616531</v>
      </c>
      <c r="B6" s="1" t="s">
        <v>39</v>
      </c>
      <c r="C6" s="2">
        <v>73</v>
      </c>
      <c r="D6" s="2">
        <v>85</v>
      </c>
      <c r="E6" s="2"/>
      <c r="F6" s="2"/>
      <c r="G6" s="2">
        <v>89</v>
      </c>
      <c r="H6" s="2">
        <v>75</v>
      </c>
      <c r="I6" s="2">
        <v>90</v>
      </c>
      <c r="J6" s="2"/>
      <c r="K6" s="2">
        <f t="shared" si="0"/>
        <v>82</v>
      </c>
    </row>
    <row r="7" spans="1:14" x14ac:dyDescent="0.25">
      <c r="A7" s="1">
        <v>18616533</v>
      </c>
      <c r="B7" s="1" t="s">
        <v>41</v>
      </c>
      <c r="C7" s="2">
        <v>85</v>
      </c>
      <c r="D7" s="2">
        <v>91</v>
      </c>
      <c r="E7" s="2">
        <v>55</v>
      </c>
      <c r="F7" s="2"/>
      <c r="G7" s="2">
        <v>89</v>
      </c>
      <c r="H7" s="2">
        <v>78</v>
      </c>
      <c r="I7" s="2"/>
      <c r="J7" s="2"/>
      <c r="K7" s="2">
        <f t="shared" si="0"/>
        <v>80</v>
      </c>
    </row>
    <row r="8" spans="1:14" x14ac:dyDescent="0.25">
      <c r="A8" s="1">
        <v>18616516</v>
      </c>
      <c r="B8" s="1" t="s">
        <v>26</v>
      </c>
      <c r="C8" s="2">
        <v>74</v>
      </c>
      <c r="D8" s="2">
        <v>85</v>
      </c>
      <c r="E8" s="2"/>
      <c r="F8" s="2">
        <v>84</v>
      </c>
      <c r="G8" s="2">
        <v>76</v>
      </c>
      <c r="H8" s="2">
        <v>60</v>
      </c>
      <c r="I8" s="2"/>
      <c r="J8" s="2">
        <v>77</v>
      </c>
      <c r="K8" s="2">
        <f t="shared" si="0"/>
        <v>79</v>
      </c>
    </row>
    <row r="9" spans="1:14" x14ac:dyDescent="0.25">
      <c r="A9" s="1">
        <v>18616525</v>
      </c>
      <c r="B9" s="1" t="s">
        <v>34</v>
      </c>
      <c r="C9" s="2">
        <v>72</v>
      </c>
      <c r="D9" s="2">
        <v>77</v>
      </c>
      <c r="E9" s="2"/>
      <c r="F9" s="2">
        <v>89</v>
      </c>
      <c r="G9" s="2">
        <v>81</v>
      </c>
      <c r="H9" s="2">
        <v>52</v>
      </c>
      <c r="I9" s="2"/>
      <c r="J9" s="2">
        <v>75</v>
      </c>
      <c r="K9" s="2">
        <f t="shared" si="0"/>
        <v>79</v>
      </c>
      <c r="M9" s="1" t="s">
        <v>58</v>
      </c>
      <c r="N9" s="1" t="s">
        <v>68</v>
      </c>
    </row>
    <row r="10" spans="1:14" x14ac:dyDescent="0.25">
      <c r="A10" s="1">
        <v>18616523</v>
      </c>
      <c r="B10" s="1" t="s">
        <v>33</v>
      </c>
      <c r="C10" s="2">
        <v>67</v>
      </c>
      <c r="D10" s="2">
        <v>61</v>
      </c>
      <c r="E10" s="2"/>
      <c r="F10" s="2">
        <v>71</v>
      </c>
      <c r="G10" s="2">
        <v>75</v>
      </c>
      <c r="H10" s="2">
        <v>53</v>
      </c>
      <c r="I10" s="2">
        <v>80</v>
      </c>
      <c r="J10" s="2"/>
      <c r="K10" s="2">
        <f t="shared" si="0"/>
        <v>71</v>
      </c>
      <c r="M10" s="2" t="s">
        <v>59</v>
      </c>
      <c r="N10" s="2">
        <f>COUNTIF(K2:K18,"&gt;90")</f>
        <v>1</v>
      </c>
    </row>
    <row r="11" spans="1:14" x14ac:dyDescent="0.25">
      <c r="A11" s="1">
        <v>18616521</v>
      </c>
      <c r="B11" s="1" t="s">
        <v>31</v>
      </c>
      <c r="C11" s="2">
        <v>67</v>
      </c>
      <c r="D11" s="2">
        <v>72</v>
      </c>
      <c r="E11" s="2"/>
      <c r="F11" s="2">
        <v>71</v>
      </c>
      <c r="G11" s="2">
        <v>77</v>
      </c>
      <c r="H11" s="2">
        <v>44</v>
      </c>
      <c r="I11" s="2"/>
      <c r="J11" s="2">
        <v>80</v>
      </c>
      <c r="K11" s="2">
        <f t="shared" si="0"/>
        <v>73</v>
      </c>
      <c r="M11" s="2" t="s">
        <v>60</v>
      </c>
      <c r="N11" s="2">
        <f>COUNTIFS(K2:K18,"&gt;80",K2:K18,"&lt;91")</f>
        <v>4</v>
      </c>
    </row>
    <row r="12" spans="1:14" x14ac:dyDescent="0.25">
      <c r="A12" s="1">
        <v>18616515</v>
      </c>
      <c r="B12" s="1" t="s">
        <v>25</v>
      </c>
      <c r="C12" s="2">
        <v>57</v>
      </c>
      <c r="D12" s="2">
        <v>62</v>
      </c>
      <c r="E12" s="2"/>
      <c r="F12" s="2">
        <v>83</v>
      </c>
      <c r="G12" s="2">
        <v>74</v>
      </c>
      <c r="H12" s="2">
        <v>51</v>
      </c>
      <c r="I12" s="2"/>
      <c r="J12" s="2">
        <v>74</v>
      </c>
      <c r="K12" s="2">
        <f t="shared" si="0"/>
        <v>70</v>
      </c>
      <c r="M12" s="2" t="s">
        <v>61</v>
      </c>
      <c r="N12" s="2">
        <f>COUNTIFS(K2:K18,"&gt;70",K2:K18,"&lt;81")</f>
        <v>5</v>
      </c>
    </row>
    <row r="13" spans="1:14" x14ac:dyDescent="0.25">
      <c r="A13" s="1">
        <v>18616517</v>
      </c>
      <c r="B13" s="1" t="s">
        <v>27</v>
      </c>
      <c r="C13" s="2">
        <v>65</v>
      </c>
      <c r="D13" s="2">
        <v>61</v>
      </c>
      <c r="E13" s="2"/>
      <c r="F13" s="2">
        <v>75</v>
      </c>
      <c r="G13" s="2">
        <v>58</v>
      </c>
      <c r="H13" s="2">
        <v>51</v>
      </c>
      <c r="I13" s="2"/>
      <c r="J13" s="2">
        <v>80</v>
      </c>
      <c r="K13" s="2">
        <f t="shared" si="0"/>
        <v>68</v>
      </c>
      <c r="M13" s="2" t="s">
        <v>62</v>
      </c>
      <c r="N13" s="2">
        <f>COUNTIFS(K2:K18,"&gt;60",K2:K18,"&lt;71")</f>
        <v>4</v>
      </c>
    </row>
    <row r="14" spans="1:14" x14ac:dyDescent="0.25">
      <c r="A14" s="1">
        <v>18616520</v>
      </c>
      <c r="B14" s="1" t="s">
        <v>30</v>
      </c>
      <c r="C14" s="2">
        <v>62</v>
      </c>
      <c r="D14" s="2">
        <v>59</v>
      </c>
      <c r="E14" s="2"/>
      <c r="F14" s="2">
        <v>64</v>
      </c>
      <c r="G14" s="2">
        <v>55</v>
      </c>
      <c r="H14" s="2">
        <v>44</v>
      </c>
      <c r="I14" s="2">
        <v>64</v>
      </c>
      <c r="J14" s="2"/>
      <c r="K14" s="2">
        <f t="shared" si="0"/>
        <v>61</v>
      </c>
      <c r="M14" s="2" t="s">
        <v>63</v>
      </c>
      <c r="N14" s="2">
        <f>COUNTIFS(K2:K18,"&gt;50",K2:K18,"&lt;61")</f>
        <v>3</v>
      </c>
    </row>
    <row r="15" spans="1:14" x14ac:dyDescent="0.25">
      <c r="A15" s="1">
        <v>18616513</v>
      </c>
      <c r="B15" s="1" t="s">
        <v>23</v>
      </c>
      <c r="C15" s="2">
        <v>55</v>
      </c>
      <c r="D15" s="2">
        <v>58</v>
      </c>
      <c r="E15" s="2"/>
      <c r="F15" s="2">
        <v>68</v>
      </c>
      <c r="G15" s="2">
        <v>55</v>
      </c>
      <c r="H15" s="2">
        <v>45</v>
      </c>
      <c r="I15" s="2">
        <v>67</v>
      </c>
      <c r="J15" s="2"/>
      <c r="K15" s="2">
        <f t="shared" si="0"/>
        <v>61</v>
      </c>
      <c r="M15" s="2" t="s">
        <v>64</v>
      </c>
      <c r="N15" s="2">
        <f>COUNTIFS(K2:K18,"&gt;40",K2:K18,"&lt;51")</f>
        <v>0</v>
      </c>
    </row>
    <row r="16" spans="1:14" x14ac:dyDescent="0.25">
      <c r="A16" s="1">
        <v>18616512</v>
      </c>
      <c r="B16" s="1" t="s">
        <v>56</v>
      </c>
      <c r="C16" s="2">
        <v>45</v>
      </c>
      <c r="D16" s="2">
        <v>57</v>
      </c>
      <c r="E16" s="2">
        <v>51</v>
      </c>
      <c r="F16" s="2">
        <v>74</v>
      </c>
      <c r="G16" s="2">
        <v>55</v>
      </c>
      <c r="H16" s="2">
        <v>31</v>
      </c>
      <c r="I16" s="2"/>
      <c r="J16" s="2"/>
      <c r="K16" s="2">
        <f t="shared" si="0"/>
        <v>56</v>
      </c>
      <c r="M16" s="2" t="s">
        <v>65</v>
      </c>
      <c r="N16" s="2">
        <f>COUNTIFS(K2:K18,"&gt;32",K2:K18,"&lt;41")</f>
        <v>0</v>
      </c>
    </row>
    <row r="17" spans="1:14" x14ac:dyDescent="0.25">
      <c r="A17" s="1">
        <v>18616526</v>
      </c>
      <c r="B17" s="1" t="s">
        <v>35</v>
      </c>
      <c r="C17" s="2">
        <v>53</v>
      </c>
      <c r="D17" s="2">
        <v>61</v>
      </c>
      <c r="E17" s="2"/>
      <c r="F17" s="2">
        <v>60</v>
      </c>
      <c r="G17" s="2">
        <v>47</v>
      </c>
      <c r="H17" s="2">
        <v>33</v>
      </c>
      <c r="I17" s="2"/>
      <c r="J17" s="2">
        <v>60</v>
      </c>
      <c r="K17" s="2">
        <f t="shared" si="0"/>
        <v>56</v>
      </c>
      <c r="M17" s="2" t="s">
        <v>66</v>
      </c>
      <c r="N17" s="2">
        <f>COUNTIFS(K2:K18,"&gt;20",K2:K18,"&lt;33")</f>
        <v>0</v>
      </c>
    </row>
    <row r="18" spans="1:14" x14ac:dyDescent="0.25">
      <c r="A18" s="1">
        <v>18616532</v>
      </c>
      <c r="B18" s="1" t="s">
        <v>40</v>
      </c>
      <c r="C18" s="2">
        <v>58</v>
      </c>
      <c r="D18" s="2">
        <v>52</v>
      </c>
      <c r="E18" s="2"/>
      <c r="F18" s="2">
        <v>68</v>
      </c>
      <c r="G18" s="2">
        <v>45</v>
      </c>
      <c r="H18" s="2">
        <v>30</v>
      </c>
      <c r="I18" s="2"/>
      <c r="J18" s="2">
        <v>59</v>
      </c>
      <c r="K18" s="2">
        <f t="shared" si="0"/>
        <v>56</v>
      </c>
      <c r="M18" s="2" t="s">
        <v>67</v>
      </c>
      <c r="N18" s="2">
        <f>COUNTIFS(K2:K18,"&gt;0",K2:K18,"&lt;21")</f>
        <v>0</v>
      </c>
    </row>
    <row r="19" spans="1:14" x14ac:dyDescent="0.25">
      <c r="A19" s="3"/>
      <c r="B19" s="3"/>
    </row>
    <row r="21" spans="1:14" x14ac:dyDescent="0.25">
      <c r="B21" s="1" t="s">
        <v>69</v>
      </c>
      <c r="C21" s="1" t="s">
        <v>59</v>
      </c>
      <c r="D21" s="1" t="s">
        <v>60</v>
      </c>
      <c r="E21" s="1" t="s">
        <v>61</v>
      </c>
      <c r="F21" s="1" t="s">
        <v>62</v>
      </c>
      <c r="G21" s="1" t="s">
        <v>63</v>
      </c>
      <c r="H21" s="1" t="s">
        <v>64</v>
      </c>
      <c r="I21" s="1" t="s">
        <v>65</v>
      </c>
      <c r="J21" s="1" t="s">
        <v>66</v>
      </c>
      <c r="K21" s="1" t="s">
        <v>67</v>
      </c>
    </row>
    <row r="22" spans="1:14" x14ac:dyDescent="0.25">
      <c r="B22" s="1">
        <v>30</v>
      </c>
      <c r="C22" s="2">
        <f>COUNTIF(D2:D18,"&gt;90")</f>
        <v>2</v>
      </c>
      <c r="D22" s="2">
        <f>COUNTIFS(D2:D18,"&gt;80",D2:D18,"&lt;91")</f>
        <v>5</v>
      </c>
      <c r="E22" s="2">
        <f>COUNTIFS(D2:D18,"&gt;70",D2:D18,"&lt;81")</f>
        <v>2</v>
      </c>
      <c r="F22" s="2">
        <f>COUNTIFS(D2:D18,"&gt;60",D2:D18,"&lt;71")</f>
        <v>4</v>
      </c>
      <c r="G22" s="2">
        <f>COUNTIFS(D2:D18,"&gt;50",D2:D18,"&lt;61")</f>
        <v>4</v>
      </c>
      <c r="H22" s="2">
        <f>COUNTIFS(D2:D18,"&gt;40",D2:D18,"&lt;51")</f>
        <v>0</v>
      </c>
      <c r="I22" s="2">
        <f>COUNTIFS(D2:D18,"&gt;32",D2:D18,"&lt;41")</f>
        <v>0</v>
      </c>
      <c r="J22" s="2">
        <f>COUNTIFS(D2:D18,"&gt;20",D2:D18,"&lt;33")</f>
        <v>0</v>
      </c>
      <c r="K22" s="2">
        <f>COUNTIFS(D2:D18,"&gt;0",D2:D18,"&lt;21")</f>
        <v>0</v>
      </c>
    </row>
    <row r="23" spans="1:14" x14ac:dyDescent="0.25">
      <c r="B23" s="1">
        <v>48</v>
      </c>
      <c r="C23" s="2">
        <f>COUNTIF(F2:F18,"&gt;90")</f>
        <v>3</v>
      </c>
      <c r="D23" s="2">
        <f>COUNTIFS(F2:F18,"&gt;80",F2:F18,"&lt;91")</f>
        <v>4</v>
      </c>
      <c r="E23" s="2">
        <f>COUNTIFS(F2:F18,"&gt;70",F2:F18,"&lt;81")</f>
        <v>4</v>
      </c>
      <c r="F23" s="2">
        <f>COUNTIFS(F2:F18,"&gt;60",F2:F18,"&lt;71")</f>
        <v>3</v>
      </c>
      <c r="G23" s="2">
        <f>COUNTIFS(F2:F18,"&gt;50",F2:F18,"&lt;61")</f>
        <v>1</v>
      </c>
      <c r="H23" s="2">
        <f>COUNTIFS(F2:F18,"&gt;40",F2:F18,"&lt;51")</f>
        <v>0</v>
      </c>
      <c r="I23" s="2">
        <f>COUNTIFS(F2:F18,"&gt;32",F2:F18,"&lt;41")</f>
        <v>0</v>
      </c>
      <c r="J23" s="2">
        <f>COUNTIFS(F2:F18,"&gt;20",F2:F18,"&lt;33")</f>
        <v>0</v>
      </c>
      <c r="K23" s="2">
        <f>COUNTIFS(F2:F18,"&gt;0",F2:F18,"&lt;21")</f>
        <v>0</v>
      </c>
    </row>
    <row r="24" spans="1:14" x14ac:dyDescent="0.25">
      <c r="B24" s="1">
        <v>54</v>
      </c>
      <c r="C24" s="2">
        <f>COUNTIF(G2:G18,"&gt;90")</f>
        <v>2</v>
      </c>
      <c r="D24" s="2">
        <f>COUNTIFS(G2:G18,"&gt;80",G2:G18,"&lt;91")</f>
        <v>5</v>
      </c>
      <c r="E24" s="2">
        <f>COUNTIFS(G2:G18,"&gt;70",G2:G18,"&lt;81")</f>
        <v>4</v>
      </c>
      <c r="F24" s="2">
        <f>COUNTIFS(G2:G18,"&gt;60",G2:G18,"&lt;71")</f>
        <v>0</v>
      </c>
      <c r="G24" s="2">
        <f>COUNTIFS(G2:G18,"&gt;50",G2:G18,"&lt;61")</f>
        <v>4</v>
      </c>
      <c r="H24" s="2">
        <f>COUNTIFS(G2:G18,"&gt;40",G2:G18,"&lt;51")</f>
        <v>2</v>
      </c>
      <c r="I24" s="2">
        <f>COUNTIFS(G2:G18,"&gt;32",G2:G18,"&lt;41")</f>
        <v>0</v>
      </c>
      <c r="J24" s="2">
        <f>COUNTIFS(G2:G18,"&gt;20",G2:G18,"&lt;33")</f>
        <v>0</v>
      </c>
      <c r="K24" s="2">
        <f>COUNTIFS(G2:G18,"&gt;0",G2:G18,"&lt;21")</f>
        <v>0</v>
      </c>
    </row>
    <row r="25" spans="1:14" x14ac:dyDescent="0.25">
      <c r="B25" s="1">
        <v>55</v>
      </c>
      <c r="C25" s="2">
        <f>COUNTIF(H2:H18,"&gt;90")</f>
        <v>1</v>
      </c>
      <c r="D25" s="2">
        <f>COUNTIFS(H2:H18,"&gt;80",H2:H18,"&lt;91")</f>
        <v>1</v>
      </c>
      <c r="E25" s="2">
        <f>COUNTIFS(H2:H18,"&gt;70",H2:H18,"&lt;81")</f>
        <v>3</v>
      </c>
      <c r="F25" s="2">
        <f>COUNTIFS(H2:H18,"&gt;60",H2:H18,"&lt;71")</f>
        <v>0</v>
      </c>
      <c r="G25" s="2">
        <f>COUNTIFS(H2:H18,"&gt;50",H2:H18,"&lt;61")</f>
        <v>6</v>
      </c>
      <c r="H25" s="2">
        <f>COUNTIFS(H2:H18,"&gt;40",H2:H18,"&lt;51")</f>
        <v>3</v>
      </c>
      <c r="I25" s="2">
        <f>COUNTIFS(H2:H18,"&gt;32",H2:H18,"&lt;41")</f>
        <v>1</v>
      </c>
      <c r="J25" s="2">
        <f>COUNTIFS(H2:H18,"&gt;20",H2:H18,"&lt;33")</f>
        <v>2</v>
      </c>
      <c r="K25" s="2">
        <f>COUNTIFS(H2:H18,"&gt;0",H2:H18,"&lt;21")</f>
        <v>0</v>
      </c>
    </row>
    <row r="26" spans="1:14" x14ac:dyDescent="0.25">
      <c r="B26" s="1">
        <v>65</v>
      </c>
      <c r="C26" s="2">
        <f>COUNTIF(I2:I18,"&gt;90")</f>
        <v>0</v>
      </c>
      <c r="D26" s="2">
        <f>COUNTIFS(I2:I18,"&gt;80",I2:I18,"&lt;91")</f>
        <v>2</v>
      </c>
      <c r="E26" s="2">
        <f>COUNTIFS(I2:I18,"&gt;70",I2:I18,"&lt;81")</f>
        <v>1</v>
      </c>
      <c r="F26" s="2">
        <f>COUNTIFS(I2:I18,"&gt;60",I2:I18,"&lt;71")</f>
        <v>2</v>
      </c>
      <c r="G26" s="2">
        <f>COUNTIFS(I2:I18,"&gt;50",I2:I18,"&lt;61")</f>
        <v>0</v>
      </c>
      <c r="H26" s="2">
        <f>COUNTIFS(I2:I18,"&gt;40",I2:I18,"&lt;51")</f>
        <v>0</v>
      </c>
      <c r="I26" s="2">
        <f>COUNTIFS(I2:I18,"&gt;32",I2:I18,"&lt;41")</f>
        <v>0</v>
      </c>
      <c r="J26" s="2">
        <f>COUNTIFS(I2:I18,"&gt;20",I2:I18,"&lt;33")</f>
        <v>0</v>
      </c>
      <c r="K26" s="2">
        <f>COUNTIFS(I2:I18,"&gt;0",I2:I18,"&lt;21")</f>
        <v>0</v>
      </c>
    </row>
  </sheetData>
  <sortState ref="A2:K18">
    <sortCondition descending="1" ref="K2:K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N34" sqref="N34"/>
    </sheetView>
  </sheetViews>
  <sheetFormatPr defaultRowHeight="15" x14ac:dyDescent="0.25"/>
  <cols>
    <col min="2" max="2" width="11.28515625" bestFit="1" customWidth="1"/>
    <col min="11" max="11" width="11" bestFit="1" customWidth="1"/>
    <col min="14" max="14" width="14.85546875" bestFit="1" customWidth="1"/>
  </cols>
  <sheetData>
    <row r="1" spans="1:14" x14ac:dyDescent="0.25">
      <c r="A1" s="6" t="s">
        <v>43</v>
      </c>
      <c r="B1" s="6"/>
      <c r="C1" s="1">
        <v>301</v>
      </c>
      <c r="D1" s="1">
        <v>302</v>
      </c>
      <c r="E1" s="1">
        <v>41</v>
      </c>
      <c r="F1" s="1">
        <v>42</v>
      </c>
      <c r="G1" s="1">
        <v>43</v>
      </c>
      <c r="H1" s="1">
        <v>83</v>
      </c>
      <c r="I1" s="1">
        <v>44</v>
      </c>
      <c r="J1" s="1">
        <v>48</v>
      </c>
      <c r="K1" s="1" t="s">
        <v>54</v>
      </c>
      <c r="M1" s="1" t="s">
        <v>55</v>
      </c>
      <c r="N1" s="1" t="s">
        <v>42</v>
      </c>
    </row>
    <row r="2" spans="1:14" x14ac:dyDescent="0.25">
      <c r="A2" s="1">
        <v>18616492</v>
      </c>
      <c r="B2" s="1" t="s">
        <v>3</v>
      </c>
      <c r="C2" s="2">
        <v>96</v>
      </c>
      <c r="D2" s="2">
        <v>89</v>
      </c>
      <c r="E2" s="2"/>
      <c r="F2" s="2">
        <v>93</v>
      </c>
      <c r="G2" s="2">
        <v>98</v>
      </c>
      <c r="H2" s="2"/>
      <c r="I2" s="2">
        <v>91</v>
      </c>
      <c r="J2" s="2">
        <v>99</v>
      </c>
      <c r="K2" s="2">
        <f>ROUND((LARGE(C2:J2,1)+LARGE(C2:J2,2)+LARGE(C2:J2,3)+LARGE(C2:J2,4)+LARGE(C2:J2,5))*100/500,0)</f>
        <v>95</v>
      </c>
      <c r="M2" s="2" t="s">
        <v>46</v>
      </c>
      <c r="N2" s="2">
        <v>44.396551724137929</v>
      </c>
    </row>
    <row r="3" spans="1:14" x14ac:dyDescent="0.25">
      <c r="A3" s="1">
        <v>18616489</v>
      </c>
      <c r="B3" s="1" t="s">
        <v>0</v>
      </c>
      <c r="C3" s="2">
        <v>95</v>
      </c>
      <c r="D3" s="2">
        <v>88</v>
      </c>
      <c r="E3" s="2"/>
      <c r="F3" s="2">
        <v>93</v>
      </c>
      <c r="G3" s="2">
        <v>97</v>
      </c>
      <c r="H3" s="2"/>
      <c r="I3" s="2">
        <v>90</v>
      </c>
      <c r="J3" s="2">
        <v>94</v>
      </c>
      <c r="K3" s="2">
        <f t="shared" ref="K3:K28" si="0">ROUND((LARGE(C3:J3,1)+LARGE(C3:J3,2)+LARGE(C3:J3,3)+LARGE(C3:J3,4)+LARGE(C3:J3,5))*100/500,0)</f>
        <v>94</v>
      </c>
      <c r="M3" s="2" t="s">
        <v>44</v>
      </c>
      <c r="N3" s="2">
        <v>61.574074074074076</v>
      </c>
    </row>
    <row r="4" spans="1:14" x14ac:dyDescent="0.25">
      <c r="A4" s="1">
        <v>18616490</v>
      </c>
      <c r="B4" s="1" t="s">
        <v>1</v>
      </c>
      <c r="C4" s="2">
        <v>90</v>
      </c>
      <c r="D4" s="2"/>
      <c r="E4" s="2">
        <v>73</v>
      </c>
      <c r="F4" s="2">
        <v>96</v>
      </c>
      <c r="G4" s="2">
        <v>95</v>
      </c>
      <c r="H4" s="2"/>
      <c r="I4" s="2">
        <v>93</v>
      </c>
      <c r="J4" s="2">
        <v>95</v>
      </c>
      <c r="K4" s="2">
        <f t="shared" si="0"/>
        <v>94</v>
      </c>
      <c r="M4" s="2" t="s">
        <v>45</v>
      </c>
      <c r="N4" s="2">
        <v>61.574074074074076</v>
      </c>
    </row>
    <row r="5" spans="1:14" x14ac:dyDescent="0.25">
      <c r="A5" s="1">
        <v>18616528</v>
      </c>
      <c r="B5" s="1" t="s">
        <v>36</v>
      </c>
      <c r="C5" s="2">
        <v>86</v>
      </c>
      <c r="D5" s="2"/>
      <c r="E5" s="2">
        <v>83</v>
      </c>
      <c r="F5" s="2">
        <v>92</v>
      </c>
      <c r="G5" s="2">
        <v>95</v>
      </c>
      <c r="H5" s="2">
        <v>94</v>
      </c>
      <c r="I5" s="2"/>
      <c r="J5" s="2">
        <v>99</v>
      </c>
      <c r="K5" s="2">
        <f t="shared" si="0"/>
        <v>93</v>
      </c>
      <c r="M5" s="2" t="s">
        <v>47</v>
      </c>
      <c r="N5" s="2">
        <v>64.705882352941174</v>
      </c>
    </row>
    <row r="6" spans="1:14" x14ac:dyDescent="0.25">
      <c r="A6" s="1">
        <v>18616497</v>
      </c>
      <c r="B6" s="1" t="s">
        <v>8</v>
      </c>
      <c r="C6" s="2">
        <v>88</v>
      </c>
      <c r="D6" s="2"/>
      <c r="E6" s="2">
        <v>83</v>
      </c>
      <c r="F6" s="2">
        <v>83</v>
      </c>
      <c r="G6" s="2">
        <v>95</v>
      </c>
      <c r="H6" s="2">
        <v>94</v>
      </c>
      <c r="I6" s="2"/>
      <c r="J6" s="2">
        <v>98</v>
      </c>
      <c r="K6" s="2">
        <f t="shared" si="0"/>
        <v>92</v>
      </c>
      <c r="M6" s="2" t="s">
        <v>48</v>
      </c>
      <c r="N6" s="2">
        <v>48.75</v>
      </c>
    </row>
    <row r="7" spans="1:14" x14ac:dyDescent="0.25">
      <c r="A7" s="1">
        <v>18616501</v>
      </c>
      <c r="B7" s="1" t="s">
        <v>12</v>
      </c>
      <c r="C7" s="2">
        <v>83</v>
      </c>
      <c r="D7" s="2"/>
      <c r="E7" s="2">
        <v>75</v>
      </c>
      <c r="F7" s="2">
        <v>87</v>
      </c>
      <c r="G7" s="2">
        <v>93</v>
      </c>
      <c r="H7" s="2">
        <v>94</v>
      </c>
      <c r="I7" s="2"/>
      <c r="J7" s="2">
        <v>98</v>
      </c>
      <c r="K7" s="2">
        <f t="shared" si="0"/>
        <v>91</v>
      </c>
      <c r="M7" s="2" t="s">
        <v>49</v>
      </c>
      <c r="N7" s="2">
        <v>48.863636363636367</v>
      </c>
    </row>
    <row r="8" spans="1:14" x14ac:dyDescent="0.25">
      <c r="A8" s="1">
        <v>18616505</v>
      </c>
      <c r="B8" s="1" t="s">
        <v>16</v>
      </c>
      <c r="C8" s="2">
        <v>76</v>
      </c>
      <c r="D8" s="2"/>
      <c r="E8" s="2">
        <v>75</v>
      </c>
      <c r="F8" s="2">
        <v>85</v>
      </c>
      <c r="G8" s="2">
        <v>94</v>
      </c>
      <c r="H8" s="2">
        <v>93</v>
      </c>
      <c r="I8" s="2"/>
      <c r="J8" s="2">
        <v>96</v>
      </c>
      <c r="K8" s="2">
        <f t="shared" si="0"/>
        <v>89</v>
      </c>
      <c r="M8" s="2" t="s">
        <v>50</v>
      </c>
      <c r="N8" s="2">
        <v>57.142857142857146</v>
      </c>
    </row>
    <row r="9" spans="1:14" x14ac:dyDescent="0.25">
      <c r="A9" s="1">
        <v>18616511</v>
      </c>
      <c r="B9" s="1" t="s">
        <v>22</v>
      </c>
      <c r="C9" s="2">
        <v>71</v>
      </c>
      <c r="D9" s="2"/>
      <c r="E9" s="2">
        <v>73</v>
      </c>
      <c r="F9" s="2">
        <v>77</v>
      </c>
      <c r="G9" s="2">
        <v>90</v>
      </c>
      <c r="H9" s="2">
        <v>91</v>
      </c>
      <c r="I9" s="2"/>
      <c r="J9" s="2">
        <v>98</v>
      </c>
      <c r="K9" s="2">
        <f t="shared" si="0"/>
        <v>86</v>
      </c>
      <c r="M9" s="4" t="s">
        <v>70</v>
      </c>
      <c r="N9" s="2">
        <f>(8*C38+7*D38+6*E38+5*F38+4*G38+3*H38+2*I38+1*J38)*100/(8*SUM(C38:J38))</f>
        <v>90</v>
      </c>
    </row>
    <row r="10" spans="1:14" x14ac:dyDescent="0.25">
      <c r="A10" s="1">
        <v>18616495</v>
      </c>
      <c r="B10" s="1" t="s">
        <v>6</v>
      </c>
      <c r="C10" s="2">
        <v>77</v>
      </c>
      <c r="D10" s="2">
        <v>85</v>
      </c>
      <c r="E10" s="2"/>
      <c r="F10" s="2">
        <v>80</v>
      </c>
      <c r="G10" s="2">
        <v>79</v>
      </c>
      <c r="H10" s="2"/>
      <c r="I10" s="2">
        <v>60</v>
      </c>
      <c r="J10" s="2">
        <v>92</v>
      </c>
      <c r="K10" s="2">
        <f t="shared" si="0"/>
        <v>83</v>
      </c>
    </row>
    <row r="11" spans="1:14" x14ac:dyDescent="0.25">
      <c r="A11" s="1">
        <v>18616507</v>
      </c>
      <c r="B11" s="1" t="s">
        <v>18</v>
      </c>
      <c r="C11" s="2">
        <v>73</v>
      </c>
      <c r="D11" s="2"/>
      <c r="E11" s="2">
        <v>57</v>
      </c>
      <c r="F11" s="2">
        <v>67</v>
      </c>
      <c r="G11" s="2">
        <v>82</v>
      </c>
      <c r="H11" s="2">
        <v>91</v>
      </c>
      <c r="I11" s="2"/>
      <c r="J11" s="2">
        <v>90</v>
      </c>
      <c r="K11" s="2">
        <f t="shared" si="0"/>
        <v>81</v>
      </c>
      <c r="M11" s="1" t="s">
        <v>58</v>
      </c>
      <c r="N11" s="1" t="s">
        <v>68</v>
      </c>
    </row>
    <row r="12" spans="1:14" x14ac:dyDescent="0.25">
      <c r="A12" s="1">
        <v>18616504</v>
      </c>
      <c r="B12" s="1" t="s">
        <v>15</v>
      </c>
      <c r="C12" s="2">
        <v>77</v>
      </c>
      <c r="D12" s="2"/>
      <c r="E12" s="2">
        <v>45</v>
      </c>
      <c r="F12" s="2">
        <v>73</v>
      </c>
      <c r="G12" s="2">
        <v>60</v>
      </c>
      <c r="H12" s="2">
        <v>87</v>
      </c>
      <c r="I12" s="2"/>
      <c r="J12" s="2">
        <v>98</v>
      </c>
      <c r="K12" s="2">
        <f t="shared" si="0"/>
        <v>79</v>
      </c>
      <c r="M12" s="2" t="s">
        <v>59</v>
      </c>
      <c r="N12" s="2">
        <f>COUNTIF(K2:K28,"&gt;90")</f>
        <v>6</v>
      </c>
    </row>
    <row r="13" spans="1:14" x14ac:dyDescent="0.25">
      <c r="A13" s="1">
        <v>18616503</v>
      </c>
      <c r="B13" s="1" t="s">
        <v>14</v>
      </c>
      <c r="C13" s="2">
        <v>77</v>
      </c>
      <c r="D13" s="2"/>
      <c r="E13" s="2">
        <v>55</v>
      </c>
      <c r="F13" s="2">
        <v>70</v>
      </c>
      <c r="G13" s="2">
        <v>67</v>
      </c>
      <c r="H13" s="2">
        <v>79</v>
      </c>
      <c r="I13" s="2"/>
      <c r="J13" s="2">
        <v>92</v>
      </c>
      <c r="K13" s="2">
        <f t="shared" si="0"/>
        <v>77</v>
      </c>
      <c r="M13" s="2" t="s">
        <v>60</v>
      </c>
      <c r="N13" s="2">
        <f>COUNTIFS(K2:K28,"&gt;80",K2:K28,"&lt;91")</f>
        <v>4</v>
      </c>
    </row>
    <row r="14" spans="1:14" x14ac:dyDescent="0.25">
      <c r="A14" s="1">
        <v>18616499</v>
      </c>
      <c r="B14" s="1" t="s">
        <v>10</v>
      </c>
      <c r="C14" s="2">
        <v>78</v>
      </c>
      <c r="D14" s="2"/>
      <c r="E14" s="2">
        <v>60</v>
      </c>
      <c r="F14" s="2">
        <v>67</v>
      </c>
      <c r="G14" s="2">
        <v>66</v>
      </c>
      <c r="H14" s="2">
        <v>81</v>
      </c>
      <c r="I14" s="2"/>
      <c r="J14" s="2">
        <v>91</v>
      </c>
      <c r="K14" s="2">
        <f t="shared" si="0"/>
        <v>77</v>
      </c>
      <c r="M14" s="2" t="s">
        <v>61</v>
      </c>
      <c r="N14" s="2">
        <f>COUNTIFS(K2:K28,"&gt;70",K2:K28,"&lt;81")</f>
        <v>12</v>
      </c>
    </row>
    <row r="15" spans="1:14" x14ac:dyDescent="0.25">
      <c r="A15" s="1">
        <v>18616508</v>
      </c>
      <c r="B15" s="1" t="s">
        <v>19</v>
      </c>
      <c r="C15" s="2">
        <v>77</v>
      </c>
      <c r="D15" s="2"/>
      <c r="E15" s="2">
        <v>69</v>
      </c>
      <c r="F15" s="2">
        <v>73</v>
      </c>
      <c r="G15" s="2">
        <v>68</v>
      </c>
      <c r="H15" s="2"/>
      <c r="I15" s="2">
        <v>70</v>
      </c>
      <c r="J15" s="2">
        <v>94</v>
      </c>
      <c r="K15" s="2">
        <f t="shared" si="0"/>
        <v>77</v>
      </c>
      <c r="M15" s="2" t="s">
        <v>62</v>
      </c>
      <c r="N15" s="2">
        <f>COUNTIFS(K2:K28,"&gt;60",K2:K28,"&lt;71")</f>
        <v>5</v>
      </c>
    </row>
    <row r="16" spans="1:14" x14ac:dyDescent="0.25">
      <c r="A16" s="1">
        <v>18616498</v>
      </c>
      <c r="B16" s="1" t="s">
        <v>9</v>
      </c>
      <c r="C16" s="2">
        <v>80</v>
      </c>
      <c r="D16" s="2"/>
      <c r="E16" s="2">
        <v>49</v>
      </c>
      <c r="F16" s="2">
        <v>81</v>
      </c>
      <c r="G16" s="2">
        <v>68</v>
      </c>
      <c r="H16" s="2"/>
      <c r="I16" s="2">
        <v>57</v>
      </c>
      <c r="J16" s="2">
        <v>95</v>
      </c>
      <c r="K16" s="2">
        <f t="shared" si="0"/>
        <v>76</v>
      </c>
      <c r="M16" s="2" t="s">
        <v>63</v>
      </c>
      <c r="N16" s="2">
        <f>COUNTIFS(K2:K28,"&gt;50",K2:K28,"&lt;61")</f>
        <v>0</v>
      </c>
    </row>
    <row r="17" spans="1:14" x14ac:dyDescent="0.25">
      <c r="A17" s="1">
        <v>18616496</v>
      </c>
      <c r="B17" s="1" t="s">
        <v>7</v>
      </c>
      <c r="C17" s="2">
        <v>79</v>
      </c>
      <c r="D17" s="2"/>
      <c r="E17" s="2">
        <v>52</v>
      </c>
      <c r="F17" s="2">
        <v>64</v>
      </c>
      <c r="G17" s="2">
        <v>61</v>
      </c>
      <c r="H17" s="2">
        <v>81</v>
      </c>
      <c r="I17" s="2"/>
      <c r="J17" s="2">
        <v>91</v>
      </c>
      <c r="K17" s="2">
        <f t="shared" si="0"/>
        <v>75</v>
      </c>
      <c r="M17" s="2" t="s">
        <v>64</v>
      </c>
      <c r="N17" s="2">
        <f>COUNTIFS(K2:K28,"&gt;40",K2:K28,"&lt;51")</f>
        <v>0</v>
      </c>
    </row>
    <row r="18" spans="1:14" x14ac:dyDescent="0.25">
      <c r="A18" s="1">
        <v>18616509</v>
      </c>
      <c r="B18" s="1" t="s">
        <v>20</v>
      </c>
      <c r="C18" s="2">
        <v>71</v>
      </c>
      <c r="D18" s="2"/>
      <c r="E18" s="2">
        <v>54</v>
      </c>
      <c r="F18" s="2">
        <v>60</v>
      </c>
      <c r="G18" s="2">
        <v>76</v>
      </c>
      <c r="H18" s="2">
        <v>75</v>
      </c>
      <c r="I18" s="2"/>
      <c r="J18" s="2">
        <v>93</v>
      </c>
      <c r="K18" s="2">
        <f t="shared" si="0"/>
        <v>75</v>
      </c>
      <c r="M18" s="2" t="s">
        <v>65</v>
      </c>
      <c r="N18" s="2">
        <f>COUNTIFS(K2:K28,"&gt;32",K2:K28,"&lt;41")</f>
        <v>0</v>
      </c>
    </row>
    <row r="19" spans="1:14" x14ac:dyDescent="0.25">
      <c r="A19" s="1">
        <v>18616502</v>
      </c>
      <c r="B19" s="1" t="s">
        <v>13</v>
      </c>
      <c r="C19" s="2">
        <v>69</v>
      </c>
      <c r="D19" s="2"/>
      <c r="E19" s="2">
        <v>51</v>
      </c>
      <c r="F19" s="2">
        <v>61</v>
      </c>
      <c r="G19" s="2">
        <v>71</v>
      </c>
      <c r="H19" s="2">
        <v>71</v>
      </c>
      <c r="I19" s="2"/>
      <c r="J19" s="2">
        <v>94</v>
      </c>
      <c r="K19" s="2">
        <f t="shared" si="0"/>
        <v>73</v>
      </c>
      <c r="M19" s="2" t="s">
        <v>66</v>
      </c>
      <c r="N19" s="2">
        <f>COUNTIFS(K2:K28,"&gt;20",K2:K28,"&lt;33")</f>
        <v>0</v>
      </c>
    </row>
    <row r="20" spans="1:14" x14ac:dyDescent="0.25">
      <c r="A20" s="1">
        <v>18616500</v>
      </c>
      <c r="B20" s="1" t="s">
        <v>11</v>
      </c>
      <c r="C20" s="2">
        <v>87</v>
      </c>
      <c r="D20" s="2"/>
      <c r="E20" s="2">
        <v>44</v>
      </c>
      <c r="F20" s="2">
        <v>69</v>
      </c>
      <c r="G20" s="2">
        <v>51</v>
      </c>
      <c r="H20" s="2">
        <v>66</v>
      </c>
      <c r="I20" s="2"/>
      <c r="J20" s="2">
        <v>92</v>
      </c>
      <c r="K20" s="2">
        <f t="shared" si="0"/>
        <v>73</v>
      </c>
      <c r="M20" s="2" t="s">
        <v>67</v>
      </c>
      <c r="N20" s="2">
        <f>COUNTIFS(K2:K28,"&gt;0",K2:K28,"&lt;21")</f>
        <v>0</v>
      </c>
    </row>
    <row r="21" spans="1:14" x14ac:dyDescent="0.25">
      <c r="A21" s="1">
        <v>18616491</v>
      </c>
      <c r="B21" s="1" t="s">
        <v>2</v>
      </c>
      <c r="C21" s="2">
        <v>76</v>
      </c>
      <c r="D21" s="2">
        <v>72</v>
      </c>
      <c r="E21" s="2"/>
      <c r="F21" s="2">
        <v>60</v>
      </c>
      <c r="G21" s="2">
        <v>66</v>
      </c>
      <c r="H21" s="2"/>
      <c r="I21" s="2">
        <v>62</v>
      </c>
      <c r="J21" s="2">
        <v>88</v>
      </c>
      <c r="K21" s="2">
        <f t="shared" si="0"/>
        <v>73</v>
      </c>
    </row>
    <row r="22" spans="1:14" x14ac:dyDescent="0.25">
      <c r="A22" s="1">
        <v>18616494</v>
      </c>
      <c r="B22" s="1" t="s">
        <v>5</v>
      </c>
      <c r="C22" s="2">
        <v>72</v>
      </c>
      <c r="D22" s="2">
        <v>80</v>
      </c>
      <c r="E22" s="2"/>
      <c r="F22" s="2">
        <v>62</v>
      </c>
      <c r="G22" s="2">
        <v>57</v>
      </c>
      <c r="H22" s="2"/>
      <c r="I22" s="2">
        <v>51</v>
      </c>
      <c r="J22" s="2">
        <v>88</v>
      </c>
      <c r="K22" s="2">
        <f t="shared" si="0"/>
        <v>72</v>
      </c>
    </row>
    <row r="23" spans="1:14" x14ac:dyDescent="0.25">
      <c r="A23" s="1">
        <v>18616506</v>
      </c>
      <c r="B23" s="1" t="s">
        <v>17</v>
      </c>
      <c r="C23" s="2">
        <v>68</v>
      </c>
      <c r="D23" s="2"/>
      <c r="E23" s="2">
        <v>51</v>
      </c>
      <c r="F23" s="2">
        <v>59</v>
      </c>
      <c r="G23" s="2">
        <v>58</v>
      </c>
      <c r="H23" s="2">
        <v>79</v>
      </c>
      <c r="I23" s="2"/>
      <c r="J23" s="2">
        <v>89</v>
      </c>
      <c r="K23" s="2">
        <f t="shared" si="0"/>
        <v>71</v>
      </c>
    </row>
    <row r="24" spans="1:14" x14ac:dyDescent="0.25">
      <c r="A24" s="1">
        <v>18616510</v>
      </c>
      <c r="B24" s="1" t="s">
        <v>21</v>
      </c>
      <c r="C24" s="2">
        <v>66</v>
      </c>
      <c r="D24" s="2"/>
      <c r="E24" s="2">
        <v>27</v>
      </c>
      <c r="F24" s="2">
        <v>63</v>
      </c>
      <c r="G24" s="2">
        <v>58</v>
      </c>
      <c r="H24" s="2">
        <v>78</v>
      </c>
      <c r="I24" s="2"/>
      <c r="J24" s="2">
        <v>87</v>
      </c>
      <c r="K24" s="2">
        <f t="shared" si="0"/>
        <v>70</v>
      </c>
    </row>
    <row r="25" spans="1:14" x14ac:dyDescent="0.25">
      <c r="A25" s="1">
        <v>18616493</v>
      </c>
      <c r="B25" s="1" t="s">
        <v>4</v>
      </c>
      <c r="C25" s="2">
        <v>65</v>
      </c>
      <c r="D25" s="2">
        <v>77</v>
      </c>
      <c r="E25" s="2"/>
      <c r="F25" s="2">
        <v>58</v>
      </c>
      <c r="G25" s="2">
        <v>59</v>
      </c>
      <c r="H25" s="2"/>
      <c r="I25" s="2">
        <v>52</v>
      </c>
      <c r="J25" s="2">
        <v>86</v>
      </c>
      <c r="K25" s="2">
        <f t="shared" si="0"/>
        <v>69</v>
      </c>
    </row>
    <row r="26" spans="1:14" x14ac:dyDescent="0.25">
      <c r="A26" s="1">
        <v>18616529</v>
      </c>
      <c r="B26" s="1" t="s">
        <v>37</v>
      </c>
      <c r="C26" s="2">
        <v>67</v>
      </c>
      <c r="D26" s="2"/>
      <c r="E26" s="2">
        <v>44</v>
      </c>
      <c r="F26" s="2">
        <v>55</v>
      </c>
      <c r="G26" s="2">
        <v>57</v>
      </c>
      <c r="H26" s="2">
        <v>69</v>
      </c>
      <c r="I26" s="2"/>
      <c r="J26" s="2">
        <v>84</v>
      </c>
      <c r="K26" s="2">
        <f t="shared" si="0"/>
        <v>66</v>
      </c>
    </row>
    <row r="27" spans="1:14" x14ac:dyDescent="0.25">
      <c r="A27" s="1">
        <v>18616530</v>
      </c>
      <c r="B27" s="1" t="s">
        <v>38</v>
      </c>
      <c r="C27" s="2">
        <v>76</v>
      </c>
      <c r="D27" s="2"/>
      <c r="E27" s="2">
        <v>47</v>
      </c>
      <c r="F27" s="2">
        <v>63</v>
      </c>
      <c r="G27" s="2">
        <v>68</v>
      </c>
      <c r="H27" s="2"/>
      <c r="I27" s="2">
        <v>73</v>
      </c>
      <c r="J27" s="2"/>
      <c r="K27" s="2">
        <f t="shared" si="0"/>
        <v>65</v>
      </c>
    </row>
    <row r="28" spans="1:14" x14ac:dyDescent="0.25">
      <c r="A28" s="1">
        <v>18616527</v>
      </c>
      <c r="B28" s="1" t="s">
        <v>35</v>
      </c>
      <c r="C28" s="2">
        <v>70</v>
      </c>
      <c r="D28" s="2"/>
      <c r="E28" s="2">
        <v>45</v>
      </c>
      <c r="F28" s="2">
        <v>57</v>
      </c>
      <c r="G28" s="2">
        <v>59</v>
      </c>
      <c r="H28" s="2">
        <v>74</v>
      </c>
      <c r="I28" s="2"/>
      <c r="J28" s="2"/>
      <c r="K28" s="2">
        <f t="shared" si="0"/>
        <v>61</v>
      </c>
    </row>
    <row r="30" spans="1:14" x14ac:dyDescent="0.25">
      <c r="B30" s="1" t="s">
        <v>69</v>
      </c>
      <c r="C30" s="1" t="s">
        <v>59</v>
      </c>
      <c r="D30" s="1" t="s">
        <v>60</v>
      </c>
      <c r="E30" s="1" t="s">
        <v>61</v>
      </c>
      <c r="F30" s="1" t="s">
        <v>62</v>
      </c>
      <c r="G30" s="1" t="s">
        <v>63</v>
      </c>
      <c r="H30" s="1" t="s">
        <v>64</v>
      </c>
      <c r="I30" s="1" t="s">
        <v>65</v>
      </c>
      <c r="J30" s="1" t="s">
        <v>66</v>
      </c>
      <c r="K30" s="1" t="s">
        <v>67</v>
      </c>
    </row>
    <row r="31" spans="1:14" x14ac:dyDescent="0.25">
      <c r="B31" s="1">
        <v>301</v>
      </c>
      <c r="C31" s="2">
        <f>COUNTIF(C2:C28,"&gt;90")+COUNTIF('Commerce Result'!C2:C18,"&gt;90")</f>
        <v>3</v>
      </c>
      <c r="D31" s="2">
        <f>COUNTIFS(C2:C28,"&gt;80",C2:C28,"&lt;91")+COUNTIFS('Commerce Result'!C2:C18,"&gt;80",'Commerce Result'!C2:C18,"&lt;91")</f>
        <v>8</v>
      </c>
      <c r="E31" s="2">
        <f>COUNTIFS(C2:C28,"&gt;70",C2:C28,"&lt;81")+COUNTIFS('Commerce Result'!C2:C18,"&gt;70",'Commerce Result'!C2:C18,"&lt;81")</f>
        <v>17</v>
      </c>
      <c r="F31" s="2">
        <f>COUNTIFS(C2:C28,"&gt;60",C2:C28,"&lt;71")+COUNTIFS('Commerce Result'!C2:C18,"&gt;60",'Commerce Result'!C2:C18,"&lt;71")</f>
        <v>11</v>
      </c>
      <c r="G31" s="2">
        <f>COUNTIFS(C2:C28,"&gt;50",C2:C28,"&lt;61")+COUNTIFS('Commerce Result'!C2:C18,"&gt;50",'Commerce Result'!C2:C18,"&lt;61")</f>
        <v>4</v>
      </c>
      <c r="H31" s="2">
        <f>COUNTIFS(C2:C28,"&gt;40",C2:C28,"&lt;51")+COUNTIFS('Commerce Result'!C2:C18,"&gt;40",'Commerce Result'!C2:C18,"&lt;51")</f>
        <v>1</v>
      </c>
      <c r="I31" s="2">
        <f>COUNTIFS(C2:C28,"&gt;32",C2:C28,"&lt;41")+COUNTIFS('Commerce Result'!C2:C18,"&gt;32",'Commerce Result'!C2:C18,"&lt;41")</f>
        <v>0</v>
      </c>
      <c r="J31" s="2">
        <f>COUNTIFS(C2:C28,"&gt;20",C2:C28,"&lt;33")+COUNTIFS('Commerce Result'!C2:C18,"&gt;20",'Commerce Result'!C2:C18,"&lt;33")</f>
        <v>0</v>
      </c>
      <c r="K31" s="2">
        <f>COUNTIFS(C2:C28,"&gt;0",C2:C28,"&lt;21")+COUNTIFS('Commerce Result'!C2:C18,"&gt;0",'Commerce Result'!C2:C18,"&lt;21")</f>
        <v>0</v>
      </c>
    </row>
    <row r="32" spans="1:14" x14ac:dyDescent="0.25">
      <c r="B32" s="1">
        <v>302</v>
      </c>
      <c r="C32" s="2" t="e">
        <f>COUNTIF(D2:D28,"&gt;90")+COUNTIF(#REF!,"&gt;90")</f>
        <v>#REF!</v>
      </c>
      <c r="D32" s="2">
        <f>COUNTIFS(D2:D28,"&gt;80",D2:D28,"&lt;91")+COUNTIFS('Commerce Result'!J2:J18,"&gt;80",'Commerce Result'!J2:J18,"&lt;91")</f>
        <v>4</v>
      </c>
      <c r="E32" s="2">
        <f>COUNTIFS(D2:D28,"&gt;70",D2:D28,"&lt;81")+COUNTIFS('Commerce Result'!J2:J18,"&gt;70",'Commerce Result'!J2:J18,"&lt;81")</f>
        <v>8</v>
      </c>
      <c r="F32" s="2">
        <f>COUNTIFS(D2:D28,"&gt;60",D2:D28,"&lt;71")+COUNTIFS('Commerce Result'!J2:J18,"&gt;60",'Commerce Result'!J2:J18,"&lt;71")</f>
        <v>0</v>
      </c>
      <c r="G32" s="2">
        <f>COUNTIFS(D2:D28,"&gt;50",D2:D28,"&lt;61")+COUNTIFS('Commerce Result'!J2:J18,"&gt;50",'Commerce Result'!J2:J18,"&lt;61")</f>
        <v>2</v>
      </c>
      <c r="H32" s="2">
        <f>COUNTIFS(D2:D28,"&gt;40",D2:D28,"&lt;51")+COUNTIFS('Commerce Result'!J2:J18,"&gt;40",'Commerce Result'!J2:J18,"&lt;51")</f>
        <v>0</v>
      </c>
      <c r="I32" s="2">
        <f>COUNTIFS(D2:D28,"&gt;32",D2:D28,"&lt;41")+COUNTIFS('Commerce Result'!J2:J18,"&gt;32",'Commerce Result'!J2:J18,"&lt;41")</f>
        <v>0</v>
      </c>
      <c r="J32" s="2">
        <f>COUNTIFS(D2:D28,"&gt;20",D2:D28,"&lt;33")+COUNTIFS('Commerce Result'!J2:J18,"&gt;20",'Commerce Result'!J2:J18,"&lt;33")</f>
        <v>0</v>
      </c>
      <c r="K32" s="2">
        <f>COUNTIFS(D2:D28,"&gt;0",D2:D28,"&lt;21")+COUNTIFS('Commerce Result'!J2:J18,"&gt;0",'Commerce Result'!J2:J18,"&lt;21")</f>
        <v>0</v>
      </c>
    </row>
    <row r="33" spans="2:11" x14ac:dyDescent="0.25">
      <c r="B33" s="1">
        <v>41</v>
      </c>
      <c r="C33" s="2">
        <f>COUNTIF(E2:E28,"&gt;90")+COUNTIF('Commerce Result'!E2:E18,"&gt;90")</f>
        <v>0</v>
      </c>
      <c r="D33" s="2">
        <f>COUNTIFS(E2:E28,"&gt;80",E2:E28,"&lt;91")+COUNTIFS('Commerce Result'!E2:E18,"&gt;80",'Commerce Result'!E2:E18,"&lt;91")</f>
        <v>3</v>
      </c>
      <c r="E33" s="2">
        <f>COUNTIFS(E2:E28,"&gt;70",E2:E28,"&lt;81")+COUNTIFS('Commerce Result'!E2:E18,"&gt;70",'Commerce Result'!E2:E18,"&lt;81")</f>
        <v>4</v>
      </c>
      <c r="F33" s="2">
        <f>COUNTIFS(E2:E28,"&gt;60",E2:E28,"&lt;71")+COUNTIFS('Commerce Result'!E2:E18,"&gt;60",'Commerce Result'!E2:E18,"&lt;71")</f>
        <v>1</v>
      </c>
      <c r="G33" s="2">
        <f>COUNTIFS(E2:E28,"&gt;50",E2:E28,"&lt;61")+COUNTIFS('Commerce Result'!E2:E18,"&gt;50",'Commerce Result'!E2:E18,"&lt;61")</f>
        <v>9</v>
      </c>
      <c r="H33" s="2">
        <f>COUNTIFS(E2:E28,"&gt;40",E2:E28,"&lt;51")+COUNTIFS('Commerce Result'!E2:E18,"&gt;40",'Commerce Result'!E2:E18,"&lt;51")</f>
        <v>7</v>
      </c>
      <c r="I33" s="2">
        <f>COUNTIFS(E2:E28,"&gt;32",E2:E28,"&lt;41")+COUNTIFS('Commerce Result'!E2:E18,"&gt;32",'Commerce Result'!E2:E18,"&lt;41")</f>
        <v>0</v>
      </c>
      <c r="J33" s="2">
        <f>COUNTIFS(E2:E28,"&gt;20",E2:E28,"&lt;33")+COUNTIFS('Commerce Result'!E2:E18,"&gt;20",'Commerce Result'!E2:E18,"&lt;33")</f>
        <v>1</v>
      </c>
      <c r="K33" s="2">
        <f>COUNTIFS(E2:E28,"&gt;0",E2:E28,"&lt;21")+COUNTIFS('Commerce Result'!E2:E18,"&gt;0",'Commerce Result'!E2:E18,"&lt;21")</f>
        <v>0</v>
      </c>
    </row>
    <row r="34" spans="2:11" x14ac:dyDescent="0.25">
      <c r="B34" s="1">
        <v>42</v>
      </c>
      <c r="C34" s="2">
        <f>COUNTIF(F2:F28,"&gt;90")</f>
        <v>4</v>
      </c>
      <c r="D34" s="2">
        <f>COUNTIFS(F2:F28,"&gt;80",F2:F28,"&lt;91")</f>
        <v>4</v>
      </c>
      <c r="E34" s="2">
        <f>COUNTIFS(F2:F28,"&gt;70",F2:F28,"&lt;81")</f>
        <v>4</v>
      </c>
      <c r="F34" s="2">
        <f>COUNTIFS(F2:F28,"&gt;60",F2:F28,"&lt;71")</f>
        <v>9</v>
      </c>
      <c r="G34" s="2">
        <f>COUNTIFS(F2:F28,"&gt;50",F2:F28,"&lt;61")</f>
        <v>6</v>
      </c>
      <c r="H34" s="2">
        <f>COUNTIFS(F2:F28,"&gt;40",F2:F28,"&lt;51")</f>
        <v>0</v>
      </c>
      <c r="I34" s="2">
        <f>COUNTIFS(F2:F28,"&gt;32",F2:F28,"&lt;41")</f>
        <v>0</v>
      </c>
      <c r="J34" s="2">
        <f>COUNTIFS(F2:F28,"&gt;20",F2:F28,"&lt;33")</f>
        <v>0</v>
      </c>
      <c r="K34" s="2">
        <f>COUNTIFS(F2:F28,"&gt;0",F2:F28,"&lt;21")</f>
        <v>0</v>
      </c>
    </row>
    <row r="35" spans="2:11" x14ac:dyDescent="0.25">
      <c r="B35" s="1">
        <v>43</v>
      </c>
      <c r="C35" s="2">
        <f>COUNTIF(G2:G28,"&gt;90")</f>
        <v>7</v>
      </c>
      <c r="D35" s="2">
        <f>COUNTIFS(G2:G28,"&gt;80",G2:G28,"&lt;91")</f>
        <v>2</v>
      </c>
      <c r="E35" s="2">
        <f>COUNTIFS(G2:G28,"&gt;70",G2:G28,"&lt;81")</f>
        <v>3</v>
      </c>
      <c r="F35" s="2">
        <f>COUNTIFS(G2:G28,"&gt;60",G2:G28,"&lt;71")</f>
        <v>7</v>
      </c>
      <c r="G35" s="2">
        <f>COUNTIFS(G2:G28,"&gt;50",G2:G28,"&lt;61")</f>
        <v>8</v>
      </c>
      <c r="H35" s="2">
        <f>COUNTIFS(G2:G28,"&gt;40",G2:G28,"&lt;51")</f>
        <v>0</v>
      </c>
      <c r="I35" s="2">
        <f>COUNTIFS(G2:G28,"&gt;32",G2:G28,"&lt;41")</f>
        <v>0</v>
      </c>
      <c r="J35" s="2">
        <f>COUNTIFS(G2:G28,"&gt;20",G2:G28,"&lt;33")</f>
        <v>0</v>
      </c>
      <c r="K35" s="2">
        <f>COUNTIFS(G2:G28,"&gt;0",G2:G28,"&lt;21")</f>
        <v>0</v>
      </c>
    </row>
    <row r="36" spans="2:11" x14ac:dyDescent="0.25">
      <c r="B36" s="1">
        <v>83</v>
      </c>
      <c r="C36" s="2">
        <f>COUNTIF(H2:H28,"&gt;90")</f>
        <v>6</v>
      </c>
      <c r="D36" s="2">
        <f>COUNTIFS(H2:H28,"&gt;80",H2:H28,"&lt;91")</f>
        <v>3</v>
      </c>
      <c r="E36" s="2">
        <f>COUNTIFS(H2:H28,"&gt;70",H2:H28,"&lt;81")</f>
        <v>6</v>
      </c>
      <c r="F36" s="2">
        <f>COUNTIFS(H2:H28,"&gt;60",H2:H28,"&lt;71")</f>
        <v>2</v>
      </c>
      <c r="G36" s="2">
        <f>COUNTIFS(H2:H28,"&gt;50",H2:H28,"&lt;61")</f>
        <v>0</v>
      </c>
      <c r="H36" s="2">
        <f>COUNTIFS(H2:H28,"&gt;40",H2:H28,"&lt;51")</f>
        <v>0</v>
      </c>
      <c r="I36" s="2">
        <f>COUNTIFS(H2:H28,"&gt;32",H2:H28,"&lt;41")</f>
        <v>0</v>
      </c>
      <c r="J36" s="2">
        <f>COUNTIFS(H2:H28,"&gt;20",H2:H28,"&lt;33")</f>
        <v>0</v>
      </c>
      <c r="K36" s="2">
        <f>COUNTIFS(H2:H28,"&gt;0",H2:H28,"&lt;21")</f>
        <v>0</v>
      </c>
    </row>
    <row r="37" spans="2:11" x14ac:dyDescent="0.25">
      <c r="B37" s="1">
        <v>44</v>
      </c>
      <c r="C37" s="2">
        <f>COUNTIF(I2:I28,"&gt;90")</f>
        <v>2</v>
      </c>
      <c r="D37" s="2">
        <f>COUNTIFS(I2:I28,"&gt;80",I2:I28,"&lt;91")</f>
        <v>1</v>
      </c>
      <c r="E37" s="2">
        <f>COUNTIFS(I2:I28,"&gt;70",I2:I28,"&lt;81")</f>
        <v>1</v>
      </c>
      <c r="F37" s="2">
        <f>COUNTIFS(I2:I28,"&gt;60",I2:I28,"&lt;71")</f>
        <v>2</v>
      </c>
      <c r="G37" s="2">
        <f>COUNTIFS(I2:I28,"&gt;50",I2:I28,"&lt;61")</f>
        <v>4</v>
      </c>
      <c r="H37" s="2">
        <f>COUNTIFS(I2:I28,"&gt;40",I2:I28,"&lt;51")</f>
        <v>0</v>
      </c>
      <c r="I37" s="2">
        <f>COUNTIFS(I2:I28,"&gt;32",I2:I28,"&lt;41")</f>
        <v>0</v>
      </c>
      <c r="J37" s="2">
        <f>COUNTIFS(I2:I28,"&gt;20",I2:I28,"&lt;33")</f>
        <v>0</v>
      </c>
      <c r="K37" s="2">
        <f>COUNTIFS(I2:I28,"&gt;0",I2:I28,"&lt;21")</f>
        <v>0</v>
      </c>
    </row>
    <row r="38" spans="2:11" x14ac:dyDescent="0.25">
      <c r="B38" s="1">
        <v>48</v>
      </c>
      <c r="C38" s="2">
        <f>COUNTIF(J2:J28,"&gt;90")+COUNTIF('Commerce Result'!F2:F18,"&gt;90")</f>
        <v>21</v>
      </c>
      <c r="D38" s="2">
        <f>COUNTIFS(J2:J28,"&gt;80",J2:J28,"&lt;91")+COUNTIFS('Commerce Result'!F2:F18,"&gt;80",'Commerce Result'!F2:F18,"&lt;91")</f>
        <v>11</v>
      </c>
      <c r="E38" s="2">
        <f>COUNTIFS(J2:J28,"&gt;70",J2:J28,"&lt;81")+COUNTIFS('Commerce Result'!F2:F18,"&gt;70",'Commerce Result'!F2:F18,"&lt;81")</f>
        <v>4</v>
      </c>
      <c r="F38" s="2">
        <f>COUNTIFS(J2:J28,"&gt;60",J2:J28,"&lt;71")+COUNTIFS('Commerce Result'!F2:F18,"&gt;60",'Commerce Result'!F2:F18,"&lt;71")</f>
        <v>3</v>
      </c>
      <c r="G38" s="2">
        <f>COUNTIFS(J2:J28,"&gt;50",J2:J28,"&lt;61")+COUNTIFS('Commerce Result'!F2:F18,"&gt;50",'Commerce Result'!F2:F18,"&lt;61")</f>
        <v>1</v>
      </c>
      <c r="H38" s="2">
        <f>COUNTIFS(J2:J28,"&gt;40",J2:J28,"&lt;51")+COUNTIFS('Commerce Result'!F2:F18,"&gt;40",'Commerce Result'!F2:F18,"&lt;51")</f>
        <v>0</v>
      </c>
      <c r="I38" s="2">
        <f>COUNTIFS(J2:J28,"&gt;32",J2:J28,"&lt;41")+COUNTIFS('Commerce Result'!F2:F18,"&gt;32",'Commerce Result'!F2:F18,"&lt;41")</f>
        <v>0</v>
      </c>
      <c r="J38" s="2">
        <f>COUNTIFS(J2:J28,"&gt;20",J2:J28,"&lt;33")+COUNTIFS('Commerce Result'!F2:F18,"&gt;20",'Commerce Result'!F2:F18,"&lt;33")</f>
        <v>0</v>
      </c>
      <c r="K38" s="2">
        <f>COUNTIFS(J2:J28,"&gt;0",J2:J28,"&lt;21")+COUNTIFS('Commerce Result'!F2:F18,"&gt;0",'Commerce Result'!F2:F18,"&lt;21")</f>
        <v>0</v>
      </c>
    </row>
  </sheetData>
  <sortState ref="A2:K28">
    <sortCondition descending="1" ref="K2:K28"/>
  </sortState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Commerce Result</vt:lpstr>
      <vt:lpstr>Science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E-01-2060-BAN</cp:lastModifiedBy>
  <dcterms:created xsi:type="dcterms:W3CDTF">2022-07-22T04:52:32Z</dcterms:created>
  <dcterms:modified xsi:type="dcterms:W3CDTF">2022-12-05T11:03:57Z</dcterms:modified>
</cp:coreProperties>
</file>